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9395" windowHeight="26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2" i="1" l="1"/>
  <c r="D4" i="1"/>
  <c r="E4" i="1" s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D3" i="1"/>
  <c r="E3" i="1" s="1"/>
  <c r="F3" i="1" s="1"/>
  <c r="G3" i="1" s="1"/>
  <c r="D2" i="1"/>
  <c r="C7" i="1"/>
  <c r="C6" i="1"/>
  <c r="C5" i="1"/>
  <c r="F4" i="1" l="1"/>
  <c r="G4" i="1" s="1"/>
  <c r="E7" i="1"/>
  <c r="D7" i="1"/>
  <c r="D8" i="1" s="1"/>
  <c r="D5" i="1"/>
  <c r="C8" i="1"/>
  <c r="C9" i="1" s="1"/>
  <c r="D9" i="1" s="1"/>
  <c r="D6" i="1"/>
  <c r="E2" i="1"/>
  <c r="H3" i="1"/>
  <c r="F7" i="1" l="1"/>
  <c r="H4" i="1"/>
  <c r="I4" i="1" s="1"/>
  <c r="J4" i="1" s="1"/>
  <c r="K4" i="1" s="1"/>
  <c r="L4" i="1" s="1"/>
  <c r="M4" i="1" s="1"/>
  <c r="N4" i="1" s="1"/>
  <c r="O4" i="1" s="1"/>
  <c r="P4" i="1" s="1"/>
  <c r="Q4" i="1" s="1"/>
  <c r="R4" i="1" s="1"/>
  <c r="S4" i="1" s="1"/>
  <c r="T4" i="1" s="1"/>
  <c r="U4" i="1" s="1"/>
  <c r="V4" i="1" s="1"/>
  <c r="W4" i="1" s="1"/>
  <c r="G7" i="1"/>
  <c r="E5" i="1"/>
  <c r="E6" i="1"/>
  <c r="E8" i="1" s="1"/>
  <c r="E9" i="1" s="1"/>
  <c r="F2" i="1"/>
  <c r="H7" i="1"/>
  <c r="I3" i="1"/>
  <c r="F9" i="1" l="1"/>
  <c r="G2" i="1"/>
  <c r="F6" i="1"/>
  <c r="F8" i="1" s="1"/>
  <c r="F5" i="1"/>
  <c r="X4" i="1"/>
  <c r="J3" i="1"/>
  <c r="I7" i="1"/>
  <c r="G9" i="1" l="1"/>
  <c r="F11" i="1"/>
  <c r="G6" i="1"/>
  <c r="G8" i="1" s="1"/>
  <c r="H2" i="1"/>
  <c r="G5" i="1"/>
  <c r="K3" i="1"/>
  <c r="J7" i="1"/>
  <c r="H9" i="1" l="1"/>
  <c r="G11" i="1"/>
  <c r="H5" i="1"/>
  <c r="H6" i="1"/>
  <c r="H8" i="1" s="1"/>
  <c r="I2" i="1"/>
  <c r="K7" i="1"/>
  <c r="L3" i="1"/>
  <c r="I9" i="1" l="1"/>
  <c r="H11" i="1"/>
  <c r="I5" i="1"/>
  <c r="I6" i="1"/>
  <c r="I8" i="1" s="1"/>
  <c r="J2" i="1"/>
  <c r="L7" i="1"/>
  <c r="M3" i="1"/>
  <c r="I11" i="1" l="1"/>
  <c r="K2" i="1"/>
  <c r="J6" i="1"/>
  <c r="J8" i="1" s="1"/>
  <c r="J9" i="1" s="1"/>
  <c r="J5" i="1"/>
  <c r="N3" i="1"/>
  <c r="M7" i="1"/>
  <c r="K9" i="1" l="1"/>
  <c r="J11" i="1"/>
  <c r="K5" i="1"/>
  <c r="K6" i="1"/>
  <c r="K8" i="1" s="1"/>
  <c r="L2" i="1"/>
  <c r="O3" i="1"/>
  <c r="N7" i="1"/>
  <c r="K11" i="1" l="1"/>
  <c r="L5" i="1"/>
  <c r="L6" i="1"/>
  <c r="L8" i="1" s="1"/>
  <c r="L9" i="1" s="1"/>
  <c r="M2" i="1"/>
  <c r="O7" i="1"/>
  <c r="P3" i="1"/>
  <c r="N2" i="1" l="1"/>
  <c r="M5" i="1"/>
  <c r="M6" i="1"/>
  <c r="M8" i="1" s="1"/>
  <c r="M9" i="1" s="1"/>
  <c r="L11" i="1"/>
  <c r="P7" i="1"/>
  <c r="Q3" i="1"/>
  <c r="M11" i="1" l="1"/>
  <c r="O2" i="1"/>
  <c r="N5" i="1"/>
  <c r="N6" i="1"/>
  <c r="N8" i="1" s="1"/>
  <c r="N9" i="1" s="1"/>
  <c r="R3" i="1"/>
  <c r="Q7" i="1"/>
  <c r="O9" i="1" l="1"/>
  <c r="N11" i="1"/>
  <c r="O6" i="1"/>
  <c r="O8" i="1" s="1"/>
  <c r="P2" i="1"/>
  <c r="O5" i="1"/>
  <c r="S3" i="1"/>
  <c r="R7" i="1"/>
  <c r="P9" i="1" l="1"/>
  <c r="O11" i="1"/>
  <c r="P5" i="1"/>
  <c r="P6" i="1"/>
  <c r="P8" i="1" s="1"/>
  <c r="Q2" i="1"/>
  <c r="S7" i="1"/>
  <c r="T3" i="1"/>
  <c r="P11" i="1" l="1"/>
  <c r="R2" i="1"/>
  <c r="Q5" i="1"/>
  <c r="Q6" i="1"/>
  <c r="Q8" i="1" s="1"/>
  <c r="Q9" i="1" s="1"/>
  <c r="T7" i="1"/>
  <c r="U3" i="1"/>
  <c r="Q11" i="1" l="1"/>
  <c r="U7" i="1"/>
  <c r="V3" i="1"/>
  <c r="R6" i="1"/>
  <c r="R8" i="1" s="1"/>
  <c r="R9" i="1" s="1"/>
  <c r="R5" i="1"/>
  <c r="S2" i="1"/>
  <c r="R11" i="1" l="1"/>
  <c r="W3" i="1"/>
  <c r="V7" i="1"/>
  <c r="S5" i="1"/>
  <c r="S6" i="1"/>
  <c r="S8" i="1" s="1"/>
  <c r="T2" i="1"/>
  <c r="S9" i="1" l="1"/>
  <c r="X3" i="1"/>
  <c r="X7" i="1" s="1"/>
  <c r="W7" i="1"/>
  <c r="T5" i="1"/>
  <c r="T6" i="1"/>
  <c r="T8" i="1" s="1"/>
  <c r="U2" i="1"/>
  <c r="T9" i="1" l="1"/>
  <c r="T11" i="1" s="1"/>
  <c r="S11" i="1"/>
  <c r="V2" i="1"/>
  <c r="U5" i="1"/>
  <c r="U6" i="1"/>
  <c r="U8" i="1" s="1"/>
  <c r="U9" i="1" l="1"/>
  <c r="U11" i="1" s="1"/>
  <c r="W2" i="1"/>
  <c r="V5" i="1"/>
  <c r="V6" i="1"/>
  <c r="V8" i="1" s="1"/>
  <c r="V9" i="1" l="1"/>
  <c r="W6" i="1"/>
  <c r="W8" i="1" s="1"/>
  <c r="X2" i="1"/>
  <c r="W5" i="1"/>
  <c r="V11" i="1"/>
  <c r="W9" i="1" l="1"/>
  <c r="W11" i="1" s="1"/>
  <c r="X6" i="1"/>
  <c r="X8" i="1" s="1"/>
  <c r="X5" i="1"/>
  <c r="X9" i="1" l="1"/>
  <c r="X11" i="1" s="1"/>
  <c r="Q12" i="1" s="1"/>
</calcChain>
</file>

<file path=xl/sharedStrings.xml><?xml version="1.0" encoding="utf-8"?>
<sst xmlns="http://schemas.openxmlformats.org/spreadsheetml/2006/main" count="11" uniqueCount="11">
  <si>
    <t>增长率</t>
  </si>
  <si>
    <t>月收入</t>
  </si>
  <si>
    <t>月支出</t>
  </si>
  <si>
    <t>房贷支出</t>
  </si>
  <si>
    <t>月节余</t>
  </si>
  <si>
    <t>年收入</t>
  </si>
  <si>
    <t>年支出</t>
  </si>
  <si>
    <t>年节余</t>
  </si>
  <si>
    <t>累计年节余</t>
  </si>
  <si>
    <t>教育支出</t>
  </si>
  <si>
    <t>缺口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</si>
</sst>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¥&quot;#,##0.00;[Red]&quot;¥&quot;\-#,##0.00"/>
  </numFmts>
  <fonts count="5" x14ac:knownFonts="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rgb="FF000000"/>
      <name val="Times New Roman"/>
      <family val="1"/>
    </font>
    <font>
      <sz val="9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1" xfId="0" applyFont="1" applyBorder="1" applyAlignment="1">
      <alignment horizontal="justify" vertical="center"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9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8" fontId="0" fillId="0" borderId="0" xfId="0" applyNumberFormat="1">
      <alignment vertical="center"/>
    </xf>
    <xf numFmtId="1" fontId="3" fillId="0" borderId="4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 vertical="center"/>
    </xf>
    <xf numFmtId="1" fontId="1" fillId="0" borderId="6" xfId="0" applyNumberFormat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"/>
  <sheetViews>
    <sheetView tabSelected="1" topLeftCell="K1" workbookViewId="0">
      <selection activeCell="N1" sqref="N1:X11"/>
    </sheetView>
  </sheetViews>
  <sheetFormatPr defaultRowHeight="13.5" x14ac:dyDescent="0.15"/>
  <cols>
    <col min="1" max="1" width="11.625" customWidth="1"/>
    <col min="5" max="16" width="10.875" bestFit="1" customWidth="1"/>
    <col min="17" max="17" width="11.875" bestFit="1" customWidth="1"/>
    <col min="18" max="19" width="10.875" bestFit="1" customWidth="1"/>
    <col min="20" max="24" width="11.5" bestFit="1" customWidth="1"/>
  </cols>
  <sheetData>
    <row r="1" spans="1:24" ht="15.75" thickBot="1" x14ac:dyDescent="0.3">
      <c r="A1" s="1"/>
      <c r="B1" s="2" t="s">
        <v>0</v>
      </c>
      <c r="C1" s="3">
        <v>0</v>
      </c>
      <c r="D1" s="3">
        <v>1</v>
      </c>
      <c r="E1" s="3">
        <v>2</v>
      </c>
      <c r="F1" s="3">
        <v>3</v>
      </c>
      <c r="G1" s="3">
        <v>4</v>
      </c>
      <c r="H1" s="3">
        <v>5</v>
      </c>
      <c r="I1" s="3">
        <v>6</v>
      </c>
      <c r="J1" s="3">
        <v>7</v>
      </c>
      <c r="K1" s="3">
        <v>8</v>
      </c>
      <c r="L1" s="3">
        <v>9</v>
      </c>
      <c r="M1" s="3">
        <v>10</v>
      </c>
      <c r="N1" s="3">
        <v>11</v>
      </c>
      <c r="O1" s="3">
        <v>12</v>
      </c>
      <c r="P1" s="3">
        <v>13</v>
      </c>
      <c r="Q1" s="3">
        <v>14</v>
      </c>
      <c r="R1" s="3">
        <v>15</v>
      </c>
      <c r="S1" s="3">
        <v>16</v>
      </c>
      <c r="T1" s="3">
        <v>17</v>
      </c>
      <c r="U1" s="3">
        <v>18</v>
      </c>
      <c r="V1" s="3">
        <v>19</v>
      </c>
      <c r="W1" s="3">
        <v>20</v>
      </c>
      <c r="X1" s="3">
        <v>21</v>
      </c>
    </row>
    <row r="2" spans="1:24" ht="15.75" thickBot="1" x14ac:dyDescent="0.3">
      <c r="A2" s="4" t="s">
        <v>1</v>
      </c>
      <c r="B2" s="5">
        <v>0.01</v>
      </c>
      <c r="C2" s="6">
        <f>6500+5200</f>
        <v>11700</v>
      </c>
      <c r="D2" s="6">
        <f>C2*(1+$B$2)</f>
        <v>11817</v>
      </c>
      <c r="E2" s="11">
        <f>D2*(1+$B$2)</f>
        <v>11935.17</v>
      </c>
      <c r="F2" s="11">
        <f t="shared" ref="F2:U2" si="0">E2*(1+$B$2)</f>
        <v>12054.521699999999</v>
      </c>
      <c r="G2" s="11">
        <f t="shared" si="0"/>
        <v>12175.066917</v>
      </c>
      <c r="H2" s="11">
        <f t="shared" si="0"/>
        <v>12296.81758617</v>
      </c>
      <c r="I2" s="11">
        <f t="shared" si="0"/>
        <v>12419.785762031701</v>
      </c>
      <c r="J2" s="11">
        <f t="shared" si="0"/>
        <v>12543.983619652017</v>
      </c>
      <c r="K2" s="11">
        <f t="shared" si="0"/>
        <v>12669.423455848537</v>
      </c>
      <c r="L2" s="11">
        <f t="shared" si="0"/>
        <v>12796.117690407022</v>
      </c>
      <c r="M2" s="11">
        <f t="shared" si="0"/>
        <v>12924.078867311093</v>
      </c>
      <c r="N2" s="11">
        <f t="shared" si="0"/>
        <v>13053.319655984204</v>
      </c>
      <c r="O2" s="11">
        <f t="shared" si="0"/>
        <v>13183.852852544045</v>
      </c>
      <c r="P2" s="11">
        <f t="shared" si="0"/>
        <v>13315.691381069486</v>
      </c>
      <c r="Q2" s="11">
        <f t="shared" si="0"/>
        <v>13448.848294880181</v>
      </c>
      <c r="R2" s="11">
        <f t="shared" si="0"/>
        <v>13583.336777828983</v>
      </c>
      <c r="S2" s="11">
        <f t="shared" si="0"/>
        <v>13719.170145607273</v>
      </c>
      <c r="T2" s="11">
        <f t="shared" si="0"/>
        <v>13856.361847063346</v>
      </c>
      <c r="U2" s="11">
        <f t="shared" si="0"/>
        <v>13994.925465533979</v>
      </c>
      <c r="V2" s="11">
        <f t="shared" ref="V2:X2" si="1">U2*(1+$B$2)</f>
        <v>14134.874720189318</v>
      </c>
      <c r="W2" s="11">
        <f t="shared" si="1"/>
        <v>14276.223467391212</v>
      </c>
      <c r="X2" s="11">
        <f t="shared" si="1"/>
        <v>14418.985702065123</v>
      </c>
    </row>
    <row r="3" spans="1:24" ht="15.75" thickBot="1" x14ac:dyDescent="0.3">
      <c r="A3" s="4" t="s">
        <v>2</v>
      </c>
      <c r="B3" s="5">
        <v>0.03</v>
      </c>
      <c r="C3" s="6">
        <v>6000</v>
      </c>
      <c r="D3" s="6">
        <f>C3*(1+$B$3)</f>
        <v>6180</v>
      </c>
      <c r="E3" s="11">
        <f>D3*(1+$B$3)</f>
        <v>6365.4000000000005</v>
      </c>
      <c r="F3" s="11">
        <f t="shared" ref="F3:U3" si="2">E3*(1+$B$3)</f>
        <v>6556.362000000001</v>
      </c>
      <c r="G3" s="11">
        <f t="shared" si="2"/>
        <v>6753.0528600000016</v>
      </c>
      <c r="H3" s="11">
        <f t="shared" si="2"/>
        <v>6955.6444458000014</v>
      </c>
      <c r="I3" s="11">
        <f t="shared" si="2"/>
        <v>7164.3137791740019</v>
      </c>
      <c r="J3" s="11">
        <f t="shared" si="2"/>
        <v>7379.2431925492219</v>
      </c>
      <c r="K3" s="11">
        <f t="shared" si="2"/>
        <v>7600.6204883256987</v>
      </c>
      <c r="L3" s="11">
        <f t="shared" si="2"/>
        <v>7828.6391029754695</v>
      </c>
      <c r="M3" s="11">
        <f t="shared" si="2"/>
        <v>8063.4982760647335</v>
      </c>
      <c r="N3" s="11">
        <f t="shared" si="2"/>
        <v>8305.4032243466754</v>
      </c>
      <c r="O3" s="11">
        <f t="shared" si="2"/>
        <v>8554.5653210770761</v>
      </c>
      <c r="P3" s="11">
        <f t="shared" si="2"/>
        <v>8811.202280709389</v>
      </c>
      <c r="Q3" s="11">
        <f t="shared" si="2"/>
        <v>9075.5383491306711</v>
      </c>
      <c r="R3" s="11">
        <f t="shared" si="2"/>
        <v>9347.8044996045919</v>
      </c>
      <c r="S3" s="11">
        <f t="shared" si="2"/>
        <v>9628.2386345927298</v>
      </c>
      <c r="T3" s="11">
        <f t="shared" si="2"/>
        <v>9917.0857936305129</v>
      </c>
      <c r="U3" s="11">
        <f t="shared" si="2"/>
        <v>10214.598367439428</v>
      </c>
      <c r="V3" s="11">
        <f t="shared" ref="V3:X3" si="3">U3*(1+$B$3)</f>
        <v>10521.036318462611</v>
      </c>
      <c r="W3" s="11">
        <f t="shared" si="3"/>
        <v>10836.66740801649</v>
      </c>
      <c r="X3" s="11">
        <f t="shared" si="3"/>
        <v>11161.767430256985</v>
      </c>
    </row>
    <row r="4" spans="1:24" ht="15.75" thickBot="1" x14ac:dyDescent="0.3">
      <c r="A4" s="4" t="s">
        <v>3</v>
      </c>
      <c r="B4" s="7"/>
      <c r="C4" s="6">
        <v>3500</v>
      </c>
      <c r="D4" s="6">
        <f>C4</f>
        <v>3500</v>
      </c>
      <c r="E4" s="11">
        <f t="shared" ref="E4:X4" si="4">D4</f>
        <v>3500</v>
      </c>
      <c r="F4" s="11">
        <f t="shared" si="4"/>
        <v>3500</v>
      </c>
      <c r="G4" s="11">
        <f t="shared" si="4"/>
        <v>3500</v>
      </c>
      <c r="H4" s="11">
        <f t="shared" si="4"/>
        <v>3500</v>
      </c>
      <c r="I4" s="11">
        <f t="shared" si="4"/>
        <v>3500</v>
      </c>
      <c r="J4" s="11">
        <f t="shared" si="4"/>
        <v>3500</v>
      </c>
      <c r="K4" s="11">
        <f t="shared" si="4"/>
        <v>3500</v>
      </c>
      <c r="L4" s="11">
        <f t="shared" si="4"/>
        <v>3500</v>
      </c>
      <c r="M4" s="11">
        <f t="shared" si="4"/>
        <v>3500</v>
      </c>
      <c r="N4" s="11">
        <f t="shared" si="4"/>
        <v>3500</v>
      </c>
      <c r="O4" s="11">
        <f t="shared" si="4"/>
        <v>3500</v>
      </c>
      <c r="P4" s="11">
        <f t="shared" si="4"/>
        <v>3500</v>
      </c>
      <c r="Q4" s="11">
        <f t="shared" si="4"/>
        <v>3500</v>
      </c>
      <c r="R4" s="11">
        <f t="shared" si="4"/>
        <v>3500</v>
      </c>
      <c r="S4" s="11">
        <f t="shared" si="4"/>
        <v>3500</v>
      </c>
      <c r="T4" s="11">
        <f t="shared" si="4"/>
        <v>3500</v>
      </c>
      <c r="U4" s="11">
        <f t="shared" si="4"/>
        <v>3500</v>
      </c>
      <c r="V4" s="11">
        <f t="shared" si="4"/>
        <v>3500</v>
      </c>
      <c r="W4" s="11">
        <f t="shared" si="4"/>
        <v>3500</v>
      </c>
      <c r="X4" s="11">
        <f t="shared" si="4"/>
        <v>3500</v>
      </c>
    </row>
    <row r="5" spans="1:24" ht="15.75" thickBot="1" x14ac:dyDescent="0.3">
      <c r="A5" s="4" t="s">
        <v>4</v>
      </c>
      <c r="B5" s="7"/>
      <c r="C5" s="6">
        <f>C2-C3-C4</f>
        <v>2200</v>
      </c>
      <c r="D5" s="6">
        <f t="shared" ref="D5:E5" si="5">D2-D3-D4</f>
        <v>2137</v>
      </c>
      <c r="E5" s="11">
        <f t="shared" si="5"/>
        <v>2069.7699999999995</v>
      </c>
      <c r="F5" s="11">
        <f t="shared" ref="F5" si="6">F2-F3-F4</f>
        <v>1998.1596999999983</v>
      </c>
      <c r="G5" s="11">
        <f t="shared" ref="G5" si="7">G2-G3-G4</f>
        <v>1922.0140569999985</v>
      </c>
      <c r="H5" s="11">
        <f t="shared" ref="H5" si="8">H2-H3-H4</f>
        <v>1841.1731403699987</v>
      </c>
      <c r="I5" s="11">
        <f t="shared" ref="I5" si="9">I2-I3-I4</f>
        <v>1755.471982857699</v>
      </c>
      <c r="J5" s="11">
        <f t="shared" ref="J5" si="10">J2-J3-J4</f>
        <v>1664.7404271027954</v>
      </c>
      <c r="K5" s="11">
        <f t="shared" ref="K5" si="11">K2-K3-K4</f>
        <v>1568.8029675228381</v>
      </c>
      <c r="L5" s="11">
        <f t="shared" ref="L5" si="12">L2-L3-L4</f>
        <v>1467.4785874315521</v>
      </c>
      <c r="M5" s="11">
        <f t="shared" ref="M5" si="13">M2-M3-M4</f>
        <v>1360.5805912463593</v>
      </c>
      <c r="N5" s="11">
        <f t="shared" ref="N5" si="14">N2-N3-N4</f>
        <v>1247.9164316375281</v>
      </c>
      <c r="O5" s="11">
        <f t="shared" ref="O5" si="15">O2-O3-O4</f>
        <v>1129.2875314669691</v>
      </c>
      <c r="P5" s="11">
        <f t="shared" ref="P5" si="16">P2-P3-P4</f>
        <v>1004.4891003600969</v>
      </c>
      <c r="Q5" s="11">
        <f t="shared" ref="Q5" si="17">Q2-Q3-Q4</f>
        <v>873.30994574951001</v>
      </c>
      <c r="R5" s="11">
        <f t="shared" ref="R5" si="18">R2-R3-R4</f>
        <v>735.53227822439112</v>
      </c>
      <c r="S5" s="11">
        <f t="shared" ref="S5" si="19">S2-S3-S4</f>
        <v>590.9315110145435</v>
      </c>
      <c r="T5" s="11">
        <f t="shared" ref="T5" si="20">T2-T3-T4</f>
        <v>439.27605343283358</v>
      </c>
      <c r="U5" s="11">
        <f t="shared" ref="U5" si="21">U2-U3-U4</f>
        <v>280.32709809455082</v>
      </c>
      <c r="V5" s="11">
        <f t="shared" ref="V5" si="22">V2-V3-V4</f>
        <v>113.83840172670716</v>
      </c>
      <c r="W5" s="11">
        <f t="shared" ref="W5" si="23">W2-W3-W4</f>
        <v>-60.443940625278628</v>
      </c>
      <c r="X5" s="11">
        <f t="shared" ref="X5" si="24">X2-X3-X4</f>
        <v>-242.78172819186148</v>
      </c>
    </row>
    <row r="6" spans="1:24" ht="15.75" thickBot="1" x14ac:dyDescent="0.3">
      <c r="A6" s="4" t="s">
        <v>5</v>
      </c>
      <c r="B6" s="7"/>
      <c r="C6" s="6">
        <f>C2*12</f>
        <v>140400</v>
      </c>
      <c r="D6" s="6">
        <f t="shared" ref="D6:E6" si="25">D2*12</f>
        <v>141804</v>
      </c>
      <c r="E6" s="11">
        <f t="shared" si="25"/>
        <v>143222.04</v>
      </c>
      <c r="F6" s="11">
        <f t="shared" ref="F6:U6" si="26">F2*12</f>
        <v>144654.2604</v>
      </c>
      <c r="G6" s="11">
        <f t="shared" si="26"/>
        <v>146100.80300399999</v>
      </c>
      <c r="H6" s="11">
        <f t="shared" si="26"/>
        <v>147561.81103404</v>
      </c>
      <c r="I6" s="11">
        <f t="shared" si="26"/>
        <v>149037.42914438041</v>
      </c>
      <c r="J6" s="11">
        <f t="shared" si="26"/>
        <v>150527.8034358242</v>
      </c>
      <c r="K6" s="11">
        <f t="shared" si="26"/>
        <v>152033.08147018246</v>
      </c>
      <c r="L6" s="11">
        <f t="shared" si="26"/>
        <v>153553.41228488425</v>
      </c>
      <c r="M6" s="11">
        <f t="shared" si="26"/>
        <v>155088.94640773311</v>
      </c>
      <c r="N6" s="11">
        <f t="shared" si="26"/>
        <v>156639.83587181044</v>
      </c>
      <c r="O6" s="11">
        <f t="shared" si="26"/>
        <v>158206.23423052853</v>
      </c>
      <c r="P6" s="11">
        <f t="shared" si="26"/>
        <v>159788.29657283385</v>
      </c>
      <c r="Q6" s="11">
        <f t="shared" si="26"/>
        <v>161386.17953856217</v>
      </c>
      <c r="R6" s="11">
        <f t="shared" si="26"/>
        <v>163000.0413339478</v>
      </c>
      <c r="S6" s="11">
        <f t="shared" si="26"/>
        <v>164630.04174728727</v>
      </c>
      <c r="T6" s="11">
        <f t="shared" si="26"/>
        <v>166276.34216476016</v>
      </c>
      <c r="U6" s="11">
        <f t="shared" si="26"/>
        <v>167939.10558640776</v>
      </c>
      <c r="V6" s="11">
        <f t="shared" ref="V6:X6" si="27">V2*12</f>
        <v>169618.49664227181</v>
      </c>
      <c r="W6" s="11">
        <f t="shared" si="27"/>
        <v>171314.68160869455</v>
      </c>
      <c r="X6" s="11">
        <f t="shared" si="27"/>
        <v>173027.82842478147</v>
      </c>
    </row>
    <row r="7" spans="1:24" ht="15.75" thickBot="1" x14ac:dyDescent="0.3">
      <c r="A7" s="4" t="s">
        <v>6</v>
      </c>
      <c r="B7" s="7"/>
      <c r="C7" s="6">
        <f>(C3+C4)*12</f>
        <v>114000</v>
      </c>
      <c r="D7" s="6">
        <f t="shared" ref="D7:E7" si="28">(D3+D4)*12</f>
        <v>116160</v>
      </c>
      <c r="E7" s="11">
        <f t="shared" si="28"/>
        <v>118384.80000000002</v>
      </c>
      <c r="F7" s="11">
        <f t="shared" ref="F7:U7" si="29">(F3+F4)*12</f>
        <v>120676.34400000001</v>
      </c>
      <c r="G7" s="11">
        <f t="shared" si="29"/>
        <v>123036.63432000001</v>
      </c>
      <c r="H7" s="11">
        <f t="shared" si="29"/>
        <v>125467.73334960001</v>
      </c>
      <c r="I7" s="11">
        <f t="shared" si="29"/>
        <v>127971.76535008801</v>
      </c>
      <c r="J7" s="11">
        <f t="shared" si="29"/>
        <v>130550.91831059067</v>
      </c>
      <c r="K7" s="11">
        <f t="shared" si="29"/>
        <v>133207.44585990836</v>
      </c>
      <c r="L7" s="11">
        <f t="shared" si="29"/>
        <v>135943.66923570563</v>
      </c>
      <c r="M7" s="11">
        <f t="shared" si="29"/>
        <v>138761.97931277679</v>
      </c>
      <c r="N7" s="11">
        <f t="shared" si="29"/>
        <v>141664.83869216009</v>
      </c>
      <c r="O7" s="11">
        <f t="shared" si="29"/>
        <v>144654.78385292491</v>
      </c>
      <c r="P7" s="11">
        <f t="shared" si="29"/>
        <v>147734.42736851267</v>
      </c>
      <c r="Q7" s="11">
        <f t="shared" si="29"/>
        <v>150906.46018956805</v>
      </c>
      <c r="R7" s="11">
        <f t="shared" si="29"/>
        <v>154173.6539952551</v>
      </c>
      <c r="S7" s="11">
        <f t="shared" si="29"/>
        <v>157538.86361511276</v>
      </c>
      <c r="T7" s="11">
        <f t="shared" si="29"/>
        <v>161005.02952356616</v>
      </c>
      <c r="U7" s="11">
        <f t="shared" si="29"/>
        <v>164575.18040927313</v>
      </c>
      <c r="V7" s="11">
        <f t="shared" ref="V7:X7" si="30">(V3+V4)*12</f>
        <v>168252.43582155133</v>
      </c>
      <c r="W7" s="11">
        <f t="shared" si="30"/>
        <v>172040.00889619789</v>
      </c>
      <c r="X7" s="11">
        <f t="shared" si="30"/>
        <v>175941.20916308381</v>
      </c>
    </row>
    <row r="8" spans="1:24" ht="15.75" thickBot="1" x14ac:dyDescent="0.3">
      <c r="A8" s="4" t="s">
        <v>7</v>
      </c>
      <c r="B8" s="7"/>
      <c r="C8" s="6">
        <f>C6-C7</f>
        <v>26400</v>
      </c>
      <c r="D8" s="6">
        <f t="shared" ref="D8:E8" si="31">D6-D7</f>
        <v>25644</v>
      </c>
      <c r="E8" s="11">
        <f t="shared" si="31"/>
        <v>24837.239999999991</v>
      </c>
      <c r="F8" s="11">
        <f t="shared" ref="F8" si="32">F6-F7</f>
        <v>23977.916399999987</v>
      </c>
      <c r="G8" s="11">
        <f t="shared" ref="G8" si="33">G6-G7</f>
        <v>23064.168683999975</v>
      </c>
      <c r="H8" s="11">
        <f t="shared" ref="H8" si="34">H6-H7</f>
        <v>22094.077684439995</v>
      </c>
      <c r="I8" s="11">
        <f t="shared" ref="I8" si="35">I6-I7</f>
        <v>21065.663794292399</v>
      </c>
      <c r="J8" s="11">
        <f t="shared" ref="J8" si="36">J6-J7</f>
        <v>19976.88512523353</v>
      </c>
      <c r="K8" s="11">
        <f t="shared" ref="K8" si="37">K6-K7</f>
        <v>18825.635610274097</v>
      </c>
      <c r="L8" s="11">
        <f t="shared" ref="L8" si="38">L6-L7</f>
        <v>17609.743049178622</v>
      </c>
      <c r="M8" s="11">
        <f t="shared" ref="M8" si="39">M6-M7</f>
        <v>16326.967094956315</v>
      </c>
      <c r="N8" s="11">
        <f t="shared" ref="N8" si="40">N6-N7</f>
        <v>14974.997179650352</v>
      </c>
      <c r="O8" s="11">
        <f t="shared" ref="O8" si="41">O6-O7</f>
        <v>13551.450377603614</v>
      </c>
      <c r="P8" s="11">
        <f t="shared" ref="P8" si="42">P6-P7</f>
        <v>12053.869204321178</v>
      </c>
      <c r="Q8" s="11">
        <f t="shared" ref="Q8" si="43">Q6-Q7</f>
        <v>10479.719348994113</v>
      </c>
      <c r="R8" s="11">
        <f t="shared" ref="R8" si="44">R6-R7</f>
        <v>8826.3873386927007</v>
      </c>
      <c r="S8" s="11">
        <f t="shared" ref="S8" si="45">S6-S7</f>
        <v>7091.1781321745075</v>
      </c>
      <c r="T8" s="11">
        <f t="shared" ref="T8" si="46">T6-T7</f>
        <v>5271.3126411940029</v>
      </c>
      <c r="U8" s="11">
        <f t="shared" ref="U8" si="47">U6-U7</f>
        <v>3363.9251771346317</v>
      </c>
      <c r="V8" s="11">
        <f t="shared" ref="V8" si="48">V6-V7</f>
        <v>1366.0608207204787</v>
      </c>
      <c r="W8" s="11">
        <f t="shared" ref="W8" si="49">W6-W7</f>
        <v>-725.32728750334354</v>
      </c>
      <c r="X8" s="11">
        <f t="shared" ref="X8" si="50">X6-X7</f>
        <v>-2913.3807383023377</v>
      </c>
    </row>
    <row r="9" spans="1:24" ht="15.75" thickBot="1" x14ac:dyDescent="0.3">
      <c r="A9" s="4" t="s">
        <v>8</v>
      </c>
      <c r="B9" s="7"/>
      <c r="C9" s="6">
        <f>C8</f>
        <v>26400</v>
      </c>
      <c r="D9" s="6">
        <f>C9+D8-C10</f>
        <v>52044</v>
      </c>
      <c r="E9" s="11">
        <f t="shared" ref="E9:G9" si="51">D9+E8-D10</f>
        <v>76881.239999999991</v>
      </c>
      <c r="F9" s="11">
        <f t="shared" si="51"/>
        <v>100859.15639999998</v>
      </c>
      <c r="G9" s="11">
        <f t="shared" ref="G9" si="52">F9+G8-F10</f>
        <v>102068.78508399994</v>
      </c>
      <c r="H9" s="11">
        <f t="shared" ref="H9" si="53">G9+H8-G10</f>
        <v>101652.68656843994</v>
      </c>
      <c r="I9" s="11">
        <f t="shared" ref="I9" si="54">H9+I8-H10</f>
        <v>99532.868876732333</v>
      </c>
      <c r="J9" s="11">
        <f t="shared" ref="J9" si="55">I9+J8-I10</f>
        <v>101598.96955403086</v>
      </c>
      <c r="K9" s="11">
        <f t="shared" ref="K9" si="56">J9+K8-J10</f>
        <v>101976.49718293191</v>
      </c>
      <c r="L9" s="11">
        <f t="shared" ref="L9" si="57">K9+L8-K10</f>
        <v>100584.68901129629</v>
      </c>
      <c r="M9" s="11">
        <f t="shared" ref="M9" si="58">L9+M8-L10</f>
        <v>97340.058348813938</v>
      </c>
      <c r="N9" s="11">
        <f t="shared" ref="N9" si="59">M9+N8-M10</f>
        <v>92156.309838302463</v>
      </c>
      <c r="O9" s="11">
        <f t="shared" ref="O9" si="60">N9+O8-N10</f>
        <v>84944.252155039401</v>
      </c>
      <c r="P9" s="11">
        <f t="shared" ref="P9" si="61">O9+P8-O10</f>
        <v>61354.099188206113</v>
      </c>
      <c r="Q9" s="11">
        <f t="shared" ref="Q9" si="62">P9+Q8-P10</f>
        <v>35120.47570091112</v>
      </c>
      <c r="R9" s="11">
        <f t="shared" ref="R9" si="63">Q9+R8-Q10</f>
        <v>6132.1199182260461</v>
      </c>
      <c r="S9" s="11">
        <f t="shared" ref="S9" si="64">R9+S8-R10</f>
        <v>-25725.88736461856</v>
      </c>
      <c r="T9" s="11">
        <f t="shared" ref="T9" si="65">S9+T8-S10</f>
        <v>-60572.235700894234</v>
      </c>
      <c r="U9" s="11">
        <f t="shared" ref="U9" si="66">T9+U8-T10</f>
        <v>-98529.501330553379</v>
      </c>
      <c r="V9" s="11">
        <f t="shared" ref="V9" si="67">U9+V8-U10</f>
        <v>-110782.90499975212</v>
      </c>
      <c r="W9" s="11">
        <f t="shared" ref="W9" si="68">V9+W8-V10</f>
        <v>-125536.28071187227</v>
      </c>
      <c r="X9" s="11">
        <f t="shared" ref="X9" si="69">W9+X8-W10</f>
        <v>-142898.55132752992</v>
      </c>
    </row>
    <row r="10" spans="1:24" ht="15.75" thickBot="1" x14ac:dyDescent="0.3">
      <c r="A10" s="4" t="s">
        <v>9</v>
      </c>
      <c r="B10" s="5">
        <v>0.03</v>
      </c>
      <c r="C10" s="7"/>
      <c r="D10" s="7"/>
      <c r="E10" s="12"/>
      <c r="F10" s="11">
        <f>20000*(1+$B$10)^3</f>
        <v>21854.54</v>
      </c>
      <c r="G10" s="11">
        <f>20000*(1+$B$10)^4</f>
        <v>22510.176199999998</v>
      </c>
      <c r="H10" s="11">
        <f>20000*(1+$B$10)^5</f>
        <v>23185.481485999997</v>
      </c>
      <c r="I10" s="11">
        <f>15000*(1+$B$10)^6</f>
        <v>17910.784447934999</v>
      </c>
      <c r="J10" s="11">
        <f>15000*(1+$B$10)^7</f>
        <v>18448.10798137305</v>
      </c>
      <c r="K10" s="11">
        <f>15000*(1+$B$10)^8</f>
        <v>19001.551220814239</v>
      </c>
      <c r="L10" s="11">
        <f>15000*(1+$B$10)^9</f>
        <v>19571.597757438667</v>
      </c>
      <c r="M10" s="11">
        <f>15000*(1+$B$10)^10</f>
        <v>20158.745690161828</v>
      </c>
      <c r="N10" s="11">
        <f>15000*(1+$B$10)^11</f>
        <v>20763.508060866683</v>
      </c>
      <c r="O10" s="11">
        <f>25000*(1+$B$10)^12</f>
        <v>35644.022171154465</v>
      </c>
      <c r="P10" s="11">
        <f>25000*(1+$B$10)^13</f>
        <v>36713.342836289099</v>
      </c>
      <c r="Q10" s="11">
        <f>25000*(1+$B$10)^14</f>
        <v>37814.743121377775</v>
      </c>
      <c r="R10" s="11">
        <f>25000*(1+$B$10)^15</f>
        <v>38949.185415019114</v>
      </c>
      <c r="S10" s="11">
        <f>25000*(1+$B$10)^16</f>
        <v>40117.660977469677</v>
      </c>
      <c r="T10" s="11">
        <f>25000*(1+$B$10)^17</f>
        <v>41321.190806793769</v>
      </c>
      <c r="U10" s="11">
        <f>8000*(1+$B$10)^18</f>
        <v>13619.464489919226</v>
      </c>
      <c r="V10" s="11">
        <f>8000*(1+$B$10)^19</f>
        <v>14028.048424616802</v>
      </c>
      <c r="W10" s="11">
        <f>8000*(1+$B$10)^20</f>
        <v>14448.889877355306</v>
      </c>
      <c r="X10" s="11">
        <f>8000*(1+$B$10)^21</f>
        <v>14882.356573675963</v>
      </c>
    </row>
    <row r="11" spans="1:24" ht="15.75" thickBot="1" x14ac:dyDescent="0.3">
      <c r="A11" s="8" t="s">
        <v>10</v>
      </c>
      <c r="B11" s="9"/>
      <c r="C11" s="9"/>
      <c r="D11" s="9"/>
      <c r="E11" s="13"/>
      <c r="F11" s="11">
        <f>F9-F10</f>
        <v>79004.61639999997</v>
      </c>
      <c r="G11" s="11">
        <f t="shared" ref="G11:X11" si="70">G9-G10</f>
        <v>79558.608883999943</v>
      </c>
      <c r="H11" s="11">
        <f t="shared" si="70"/>
        <v>78467.205082439934</v>
      </c>
      <c r="I11" s="11">
        <f t="shared" si="70"/>
        <v>81622.08442879733</v>
      </c>
      <c r="J11" s="11">
        <f t="shared" si="70"/>
        <v>83150.861572657814</v>
      </c>
      <c r="K11" s="11">
        <f t="shared" si="70"/>
        <v>82974.945962117665</v>
      </c>
      <c r="L11" s="11">
        <f t="shared" si="70"/>
        <v>81013.091253857623</v>
      </c>
      <c r="M11" s="11">
        <f t="shared" si="70"/>
        <v>77181.31265865211</v>
      </c>
      <c r="N11" s="11">
        <f t="shared" si="70"/>
        <v>71392.801777435787</v>
      </c>
      <c r="O11" s="11">
        <f t="shared" si="70"/>
        <v>49300.229983884936</v>
      </c>
      <c r="P11" s="11">
        <f t="shared" si="70"/>
        <v>24640.756351917014</v>
      </c>
      <c r="Q11" s="11">
        <f t="shared" si="70"/>
        <v>-2694.2674204666546</v>
      </c>
      <c r="R11" s="11">
        <f t="shared" si="70"/>
        <v>-32817.065496793068</v>
      </c>
      <c r="S11" s="11">
        <f t="shared" si="70"/>
        <v>-65843.548342088237</v>
      </c>
      <c r="T11" s="11">
        <f t="shared" si="70"/>
        <v>-101893.42650768801</v>
      </c>
      <c r="U11" s="11">
        <f t="shared" si="70"/>
        <v>-112148.9658204726</v>
      </c>
      <c r="V11" s="11">
        <f t="shared" si="70"/>
        <v>-124810.95342436893</v>
      </c>
      <c r="W11" s="11">
        <f t="shared" si="70"/>
        <v>-139985.17058922758</v>
      </c>
      <c r="X11" s="11">
        <f t="shared" si="70"/>
        <v>-157780.90790120588</v>
      </c>
    </row>
    <row r="12" spans="1:24" ht="14.25" thickTop="1" x14ac:dyDescent="0.15">
      <c r="Q12" s="10">
        <f>PMT(0.08,14,,-X11)</f>
        <v>-6515.8549326392058</v>
      </c>
      <c r="R12" s="10"/>
      <c r="S12" s="10"/>
      <c r="T12" s="10"/>
      <c r="U12" s="10"/>
      <c r="V12" s="10"/>
      <c r="W12" s="10"/>
      <c r="X12" s="10"/>
    </row>
  </sheetData>
  <phoneticPr fontId="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</dc:creator>
  <cp:lastModifiedBy>C</cp:lastModifiedBy>
  <dcterms:created xsi:type="dcterms:W3CDTF">2019-09-05T14:04:47Z</dcterms:created>
  <dcterms:modified xsi:type="dcterms:W3CDTF">2019-09-05T15:06:18Z</dcterms:modified>
</cp:coreProperties>
</file>